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9" i="1" l="1"/>
  <c r="C138" i="1"/>
  <c r="C137" i="1" s="1"/>
  <c r="C119" i="1"/>
  <c r="C132" i="1" s="1"/>
  <c r="C118" i="1"/>
  <c r="C131" i="1" s="1"/>
  <c r="C113" i="1"/>
  <c r="C112" i="1"/>
  <c r="C85" i="1" s="1"/>
  <c r="C99" i="1" s="1"/>
  <c r="C105" i="1"/>
  <c r="C104" i="1"/>
  <c r="C100" i="1"/>
  <c r="C106" i="1" s="1"/>
  <c r="C88" i="1"/>
  <c r="C83" i="1"/>
  <c r="C82" i="1"/>
  <c r="C81" i="1"/>
  <c r="C80" i="1" s="1"/>
  <c r="C79" i="1" s="1"/>
  <c r="C78" i="1" s="1"/>
  <c r="C77" i="1"/>
  <c r="C71" i="1" s="1"/>
  <c r="C64" i="1"/>
  <c r="C144" i="1" s="1"/>
  <c r="C23" i="1"/>
  <c r="C16" i="1"/>
  <c r="C9" i="1"/>
  <c r="C6" i="1"/>
  <c r="C3" i="1"/>
  <c r="C14" i="1" l="1"/>
  <c r="C45" i="1"/>
  <c r="C44" i="1" s="1"/>
  <c r="C98" i="1"/>
  <c r="C116" i="1"/>
  <c r="C126" i="1" s="1"/>
  <c r="C143" i="1"/>
  <c r="C148" i="1" s="1"/>
  <c r="C142" i="1"/>
  <c r="C147" i="1" s="1"/>
  <c r="C130" i="1" l="1"/>
  <c r="C141" i="1"/>
  <c r="C140" i="1" s="1"/>
  <c r="C145" i="1" s="1"/>
  <c r="C97" i="1"/>
  <c r="C12" i="1"/>
  <c r="C96" i="1" s="1"/>
  <c r="C134" i="1"/>
  <c r="C115" i="1"/>
  <c r="C146" i="1" l="1"/>
</calcChain>
</file>

<file path=xl/sharedStrings.xml><?xml version="1.0" encoding="utf-8"?>
<sst xmlns="http://schemas.openxmlformats.org/spreadsheetml/2006/main" count="166" uniqueCount="147">
  <si>
    <t>Статья</t>
  </si>
  <si>
    <t>Наименование статьи</t>
  </si>
  <si>
    <t>Ст.211</t>
  </si>
  <si>
    <t>Зарплата всего</t>
  </si>
  <si>
    <t>госстандарт</t>
  </si>
  <si>
    <t>субсидия (мрот 22440),по шт.расписанию</t>
  </si>
  <si>
    <t>Ст.212</t>
  </si>
  <si>
    <t>Прочие выплаты</t>
  </si>
  <si>
    <t xml:space="preserve">госст </t>
  </si>
  <si>
    <t>командировочные (норм.0,175*числ. уч-ся)</t>
  </si>
  <si>
    <t>Ст.213</t>
  </si>
  <si>
    <t xml:space="preserve">Начисление </t>
  </si>
  <si>
    <t>субсидия(30,2%)</t>
  </si>
  <si>
    <t>Ст.221</t>
  </si>
  <si>
    <t>Услуги связи</t>
  </si>
  <si>
    <t>абон.плата кол-телефонов * абон.плату</t>
  </si>
  <si>
    <t>госст</t>
  </si>
  <si>
    <t>интернет,телефонная связь(норм.0,09*числ.д.)</t>
  </si>
  <si>
    <t>Ст.222</t>
  </si>
  <si>
    <t>Транспортные расходы (норм.0,02*числ.восп..)</t>
  </si>
  <si>
    <t>Ст.223</t>
  </si>
  <si>
    <t>Ком.услуги ( с учетом повышения на 9%)</t>
  </si>
  <si>
    <t>тепло ( с учетом повышения на 9%)</t>
  </si>
  <si>
    <t>газ ( с учетом повышения на 7%)</t>
  </si>
  <si>
    <t>свет ( с учетом повышения на 7%)</t>
  </si>
  <si>
    <t>вода ( с учетом повышения на 7%)</t>
  </si>
  <si>
    <t>вывоз мусора</t>
  </si>
  <si>
    <t>Ст.224</t>
  </si>
  <si>
    <t>Аренда помещений</t>
  </si>
  <si>
    <t>Ст.225</t>
  </si>
  <si>
    <t>Услуги по сод. пом.</t>
  </si>
  <si>
    <t>Кап ремонт</t>
  </si>
  <si>
    <t>тек.ремонт</t>
  </si>
  <si>
    <t>дезинфекция</t>
  </si>
  <si>
    <t>ФГУП</t>
  </si>
  <si>
    <t>тек.рем. Оргт. и обор.,</t>
  </si>
  <si>
    <t>заправка картриджей</t>
  </si>
  <si>
    <t>АТЗ</t>
  </si>
  <si>
    <t>измерит.работы</t>
  </si>
  <si>
    <t>опрессовка</t>
  </si>
  <si>
    <t>заправка огнетуш</t>
  </si>
  <si>
    <t>обслуживание пож.сигн.</t>
  </si>
  <si>
    <t>ослуживание котельной</t>
  </si>
  <si>
    <t>тех.обслуж.печей</t>
  </si>
  <si>
    <t>промывка отопит.системы</t>
  </si>
  <si>
    <t>Телеканал СРЕДА</t>
  </si>
  <si>
    <t>проверка весов</t>
  </si>
  <si>
    <t>Противопож.мероприятия</t>
  </si>
  <si>
    <t xml:space="preserve">проверка вн.и наруж. Противопож.водопровода </t>
  </si>
  <si>
    <t>техосмотр</t>
  </si>
  <si>
    <t>Утилтзация тех.средств</t>
  </si>
  <si>
    <t>Ст.226</t>
  </si>
  <si>
    <t>Прочие услуги</t>
  </si>
  <si>
    <t>повыш. квал. педраб.(0,175*числ.восп.)</t>
  </si>
  <si>
    <t>услуги по бухгалтерскому учету(госст.)</t>
  </si>
  <si>
    <t>услуги по охране обьекта</t>
  </si>
  <si>
    <t>вневедом.охрана(2934,12в м.)</t>
  </si>
  <si>
    <t>медосмотр (по факту 2024г.)</t>
  </si>
  <si>
    <t>псих.освидетельств.сотрудников 1 раз в 5 лет</t>
  </si>
  <si>
    <t>обслуживание видео наблюдения</t>
  </si>
  <si>
    <t xml:space="preserve"> антивирус, сайт,консульт.услуги</t>
  </si>
  <si>
    <t>програмное обеспечение " 1С-делопроизводство"</t>
  </si>
  <si>
    <t xml:space="preserve">аттестация раб. мест,курсы  44фз. </t>
  </si>
  <si>
    <t>СОУТ сайт</t>
  </si>
  <si>
    <t>обучение по охр.труда</t>
  </si>
  <si>
    <t>гигиенич.обучение</t>
  </si>
  <si>
    <t>ЧОП</t>
  </si>
  <si>
    <t>подписка</t>
  </si>
  <si>
    <t>видеонаблюдение</t>
  </si>
  <si>
    <t xml:space="preserve">Утилизация </t>
  </si>
  <si>
    <t>автострахование</t>
  </si>
  <si>
    <t>прочее</t>
  </si>
  <si>
    <t>Ст.290</t>
  </si>
  <si>
    <t>Прочие расходы</t>
  </si>
  <si>
    <t>налог на землю</t>
  </si>
  <si>
    <t>налог на имущество</t>
  </si>
  <si>
    <t>плата за негат.возд.</t>
  </si>
  <si>
    <t>госпошлина, тр. Налог</t>
  </si>
  <si>
    <t>закупки 244 вр</t>
  </si>
  <si>
    <t>ст. 310</t>
  </si>
  <si>
    <t xml:space="preserve">Основные средства </t>
  </si>
  <si>
    <t>мебель, оборудование</t>
  </si>
  <si>
    <t>ковры</t>
  </si>
  <si>
    <t>замена ограждения</t>
  </si>
  <si>
    <t>компьютерная и оргтехника</t>
  </si>
  <si>
    <t xml:space="preserve">генератор </t>
  </si>
  <si>
    <t>госстандарт (0,06 на 1 восп.)</t>
  </si>
  <si>
    <t>Ст.340</t>
  </si>
  <si>
    <t>Матер.запасы всего</t>
  </si>
  <si>
    <t>питание бюджет + внебюджет</t>
  </si>
  <si>
    <t>питание бюджет = льгот+бюдж (60+150)</t>
  </si>
  <si>
    <t>бюджет (60* д/дни всего)</t>
  </si>
  <si>
    <t>бюджет льготн (150* д/дни всего)</t>
  </si>
  <si>
    <t>внеб.</t>
  </si>
  <si>
    <t>питание внебюджет (90*д/дни без.льгот)</t>
  </si>
  <si>
    <t>обеспеч воспит-образ процесса (госстандарт(0,606 на 1 восп.)</t>
  </si>
  <si>
    <t>матзатраты. Внебюджет(=всего-пит)</t>
  </si>
  <si>
    <t>моющие средства (5т.на группу в год)</t>
  </si>
  <si>
    <t>канц.товары</t>
  </si>
  <si>
    <t>медикаменты (1,5 на группу в год)</t>
  </si>
  <si>
    <t>мягкий инвентарь</t>
  </si>
  <si>
    <t>посуда</t>
  </si>
  <si>
    <t>хоз.товары (8т. на группу в год)</t>
  </si>
  <si>
    <t>Строит. мат-ал</t>
  </si>
  <si>
    <t>ГСМ</t>
  </si>
  <si>
    <t>запчасти</t>
  </si>
  <si>
    <t>Всего расходы</t>
  </si>
  <si>
    <t>в том числе</t>
  </si>
  <si>
    <t>Госстандарт</t>
  </si>
  <si>
    <t xml:space="preserve"> субсидии</t>
  </si>
  <si>
    <t xml:space="preserve"> внебюджет</t>
  </si>
  <si>
    <t xml:space="preserve">Количество детей на 2025г. </t>
  </si>
  <si>
    <t xml:space="preserve">Количество детей льготн на 2025г. </t>
  </si>
  <si>
    <t xml:space="preserve">Количество детей без льготн на 2025г. </t>
  </si>
  <si>
    <t>количество групп</t>
  </si>
  <si>
    <t>детодни по плану без льготн на 2025г.</t>
  </si>
  <si>
    <t>детодни по плану льготн на 2025г.</t>
  </si>
  <si>
    <t>детодни по плану на 2025г.</t>
  </si>
  <si>
    <t>План доходов род.платы(2267*12/243*д.д без льгот)</t>
  </si>
  <si>
    <t>план дополнительных платных услуг на 2025г(500*12/243*д.д без льгот)</t>
  </si>
  <si>
    <t>Среднегодовое количество детей</t>
  </si>
  <si>
    <t>Количество детей на 2025г., в т.ч.</t>
  </si>
  <si>
    <t>дети до 3-х лет</t>
  </si>
  <si>
    <t>Количество детей на 2024 г. Льгота по родит. пл.</t>
  </si>
  <si>
    <t>Количество детей на 2024 г. с повыш коэф к ФОТ</t>
  </si>
  <si>
    <t>дети с ОВЗ</t>
  </si>
  <si>
    <t>дети инвалиды</t>
  </si>
  <si>
    <t>дети с туб. Интокс.</t>
  </si>
  <si>
    <t>дети  (опекунство)</t>
  </si>
  <si>
    <t>дети сироты</t>
  </si>
  <si>
    <t>ночники</t>
  </si>
  <si>
    <t>детодни в году (100%)</t>
  </si>
  <si>
    <t>плановый % посещаемости в 2025году</t>
  </si>
  <si>
    <t xml:space="preserve">плановый % посещаемости в 2025году льготников </t>
  </si>
  <si>
    <t>плановый % посещаемости в 2025году доп.услуг</t>
  </si>
  <si>
    <r>
      <t>детодни по плану на 2025 г.</t>
    </r>
    <r>
      <rPr>
        <i/>
        <sz val="10"/>
        <rFont val="Arial Cyr"/>
        <charset val="204"/>
      </rPr>
      <t xml:space="preserve"> </t>
    </r>
    <r>
      <rPr>
        <b/>
        <sz val="10"/>
        <rFont val="Arial Cyr"/>
        <charset val="204"/>
      </rPr>
      <t>всего</t>
    </r>
    <r>
      <rPr>
        <sz val="10"/>
        <rFont val="Arial Cyr"/>
        <charset val="204"/>
      </rPr>
      <t>,</t>
    </r>
    <r>
      <rPr>
        <i/>
        <sz val="10"/>
        <rFont val="Arial Cyr"/>
        <charset val="204"/>
      </rPr>
      <t xml:space="preserve"> в т.ч.</t>
    </r>
  </si>
  <si>
    <r>
      <rPr>
        <sz val="10"/>
        <rFont val="Arial Cyr"/>
        <charset val="204"/>
      </rPr>
      <t>детодни по плану на 2025 г</t>
    </r>
    <r>
      <rPr>
        <b/>
        <sz val="10"/>
        <rFont val="Arial Cyr"/>
        <charset val="204"/>
      </rPr>
      <t>. льгота по род. Пл.</t>
    </r>
  </si>
  <si>
    <r>
      <rPr>
        <sz val="10"/>
        <rFont val="Arial Cyr"/>
        <charset val="204"/>
      </rPr>
      <t>детодни по плану на 2025 г</t>
    </r>
    <r>
      <rPr>
        <b/>
        <sz val="10"/>
        <rFont val="Arial Cyr"/>
        <charset val="204"/>
      </rPr>
      <t>. с коэф. К ФОТ</t>
    </r>
  </si>
  <si>
    <r>
      <t xml:space="preserve">детодни по плану на 2025 г. </t>
    </r>
    <r>
      <rPr>
        <i/>
        <sz val="10"/>
        <rFont val="Arial Cyr"/>
        <charset val="204"/>
      </rPr>
      <t>ночные</t>
    </r>
  </si>
  <si>
    <t>расчет питания</t>
  </si>
  <si>
    <t>вид р.</t>
  </si>
  <si>
    <t>всего</t>
  </si>
  <si>
    <t>субс</t>
  </si>
  <si>
    <t xml:space="preserve">внебюджет </t>
  </si>
  <si>
    <t>итого</t>
  </si>
  <si>
    <t>ДОУ Бюджет  на 2025 г.                     (тыс.руб.)</t>
  </si>
  <si>
    <t>дс3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</si>
</sst>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0"/>
      <name val="Arial Cyr"/>
      <charset val="204"/>
    </font>
    <font>
      <b/>
      <sz val="10"/>
      <color rgb="FFFF0000"/>
      <name val="Arial Cyr"/>
      <charset val="204"/>
    </font>
    <font>
      <sz val="11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b/>
      <sz val="8"/>
      <color rgb="FFFF0000"/>
      <name val="Arial Cyr"/>
      <charset val="204"/>
    </font>
    <font>
      <sz val="11"/>
      <color rgb="FF0070C0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</font>
    <font>
      <b/>
      <sz val="1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name val="Arial Cyr"/>
      <charset val="204"/>
    </font>
    <font>
      <b/>
      <sz val="10"/>
      <color theme="6" tint="-0.499984740745262"/>
      <name val="Arial Cyr"/>
      <charset val="204"/>
    </font>
    <font>
      <b/>
      <sz val="11"/>
      <color theme="6" tint="-0.499984740745262"/>
      <name val="Calibri"/>
      <family val="2"/>
      <charset val="204"/>
    </font>
    <font>
      <sz val="11"/>
      <color theme="3" tint="0.39997558519241921"/>
      <name val="Calibri"/>
      <family val="2"/>
      <charset val="204"/>
    </font>
    <font>
      <b/>
      <sz val="9"/>
      <name val="Arial Cyr"/>
      <charset val="204"/>
    </font>
    <font>
      <i/>
      <sz val="10"/>
      <name val="Arial Cyr"/>
      <charset val="204"/>
    </font>
    <font>
      <sz val="11"/>
      <color theme="6" tint="-0.49998474074526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0" fontId="3" fillId="0" borderId="2" xfId="0" applyFont="1" applyBorder="1"/>
    <xf numFmtId="0" fontId="3" fillId="4" borderId="2" xfId="0" applyFont="1" applyFill="1" applyBorder="1"/>
    <xf numFmtId="4" fontId="3" fillId="4" borderId="2" xfId="0" applyNumberFormat="1" applyFont="1" applyFill="1" applyBorder="1"/>
    <xf numFmtId="0" fontId="3" fillId="4" borderId="2" xfId="0" applyNumberFormat="1" applyFont="1" applyFill="1" applyBorder="1"/>
    <xf numFmtId="0" fontId="4" fillId="5" borderId="2" xfId="0" applyFont="1" applyFill="1" applyBorder="1"/>
    <xf numFmtId="4" fontId="4" fillId="5" borderId="2" xfId="0" applyNumberFormat="1" applyFont="1" applyFill="1" applyBorder="1"/>
    <xf numFmtId="0" fontId="4" fillId="5" borderId="2" xfId="0" applyNumberFormat="1" applyFont="1" applyFill="1" applyBorder="1"/>
    <xf numFmtId="0" fontId="3" fillId="0" borderId="2" xfId="0" applyFont="1" applyFill="1" applyBorder="1"/>
    <xf numFmtId="4" fontId="3" fillId="0" borderId="2" xfId="0" applyNumberFormat="1" applyFont="1" applyFill="1" applyBorder="1"/>
    <xf numFmtId="0" fontId="3" fillId="0" borderId="2" xfId="0" applyNumberFormat="1" applyFont="1" applyFill="1" applyBorder="1"/>
    <xf numFmtId="0" fontId="0" fillId="4" borderId="2" xfId="0" applyNumberFormat="1" applyFill="1" applyBorder="1"/>
    <xf numFmtId="0" fontId="5" fillId="5" borderId="2" xfId="0" applyFont="1" applyFill="1" applyBorder="1"/>
    <xf numFmtId="4" fontId="6" fillId="5" borderId="2" xfId="0" applyNumberFormat="1" applyFont="1" applyFill="1" applyBorder="1" applyAlignment="1">
      <alignment wrapText="1"/>
    </xf>
    <xf numFmtId="164" fontId="5" fillId="5" borderId="2" xfId="0" applyNumberFormat="1" applyFont="1" applyFill="1" applyBorder="1"/>
    <xf numFmtId="0" fontId="0" fillId="0" borderId="2" xfId="0" applyBorder="1"/>
    <xf numFmtId="4" fontId="0" fillId="0" borderId="2" xfId="0" applyNumberFormat="1" applyBorder="1"/>
    <xf numFmtId="164" fontId="0" fillId="0" borderId="2" xfId="0" applyNumberFormat="1" applyFont="1" applyFill="1" applyBorder="1"/>
    <xf numFmtId="0" fontId="6" fillId="5" borderId="2" xfId="0" applyNumberFormat="1" applyFont="1" applyFill="1" applyBorder="1"/>
    <xf numFmtId="0" fontId="0" fillId="0" borderId="2" xfId="0" applyNumberFormat="1" applyFill="1" applyBorder="1"/>
    <xf numFmtId="0" fontId="7" fillId="0" borderId="2" xfId="0" applyNumberFormat="1" applyFont="1" applyFill="1" applyBorder="1"/>
    <xf numFmtId="0" fontId="7" fillId="3" borderId="2" xfId="0" applyNumberFormat="1" applyFont="1" applyFill="1" applyBorder="1"/>
    <xf numFmtId="4" fontId="6" fillId="5" borderId="2" xfId="0" applyNumberFormat="1" applyFont="1" applyFill="1" applyBorder="1"/>
    <xf numFmtId="0" fontId="5" fillId="5" borderId="2" xfId="0" applyNumberFormat="1" applyFont="1" applyFill="1" applyBorder="1"/>
    <xf numFmtId="0" fontId="4" fillId="4" borderId="2" xfId="0" applyFont="1" applyFill="1" applyBorder="1"/>
    <xf numFmtId="4" fontId="8" fillId="4" borderId="2" xfId="0" applyNumberFormat="1" applyFont="1" applyFill="1" applyBorder="1"/>
    <xf numFmtId="0" fontId="5" fillId="4" borderId="2" xfId="0" applyNumberFormat="1" applyFont="1" applyFill="1" applyBorder="1"/>
    <xf numFmtId="4" fontId="3" fillId="4" borderId="2" xfId="0" applyNumberFormat="1" applyFont="1" applyFill="1" applyBorder="1" applyAlignment="1">
      <alignment wrapText="1"/>
    </xf>
    <xf numFmtId="0" fontId="0" fillId="0" borderId="2" xfId="0" applyFill="1" applyBorder="1"/>
    <xf numFmtId="4" fontId="0" fillId="0" borderId="2" xfId="0" applyNumberFormat="1" applyFill="1" applyBorder="1"/>
    <xf numFmtId="0" fontId="0" fillId="0" borderId="2" xfId="0" applyNumberFormat="1" applyFont="1" applyFill="1" applyBorder="1"/>
    <xf numFmtId="0" fontId="10" fillId="0" borderId="2" xfId="0" applyNumberFormat="1" applyFont="1" applyFill="1" applyBorder="1"/>
    <xf numFmtId="0" fontId="2" fillId="0" borderId="2" xfId="0" applyNumberFormat="1" applyFont="1" applyFill="1" applyBorder="1"/>
    <xf numFmtId="0" fontId="0" fillId="0" borderId="0" xfId="0" applyFill="1"/>
    <xf numFmtId="0" fontId="0" fillId="4" borderId="2" xfId="0" applyFill="1" applyBorder="1"/>
    <xf numFmtId="4" fontId="0" fillId="4" borderId="2" xfId="0" applyNumberFormat="1" applyFill="1" applyBorder="1"/>
    <xf numFmtId="0" fontId="7" fillId="4" borderId="2" xfId="0" applyNumberFormat="1" applyFont="1" applyFill="1" applyBorder="1"/>
    <xf numFmtId="0" fontId="11" fillId="0" borderId="2" xfId="0" applyNumberFormat="1" applyFont="1" applyFill="1" applyBorder="1"/>
    <xf numFmtId="0" fontId="10" fillId="0" borderId="2" xfId="0" applyFont="1" applyBorder="1"/>
    <xf numFmtId="4" fontId="10" fillId="3" borderId="2" xfId="0" applyNumberFormat="1" applyFont="1" applyFill="1" applyBorder="1"/>
    <xf numFmtId="4" fontId="10" fillId="0" borderId="2" xfId="0" applyNumberFormat="1" applyFont="1" applyBorder="1"/>
    <xf numFmtId="0" fontId="10" fillId="0" borderId="2" xfId="0" applyFont="1" applyFill="1" applyBorder="1"/>
    <xf numFmtId="4" fontId="12" fillId="0" borderId="2" xfId="0" applyNumberFormat="1" applyFont="1" applyFill="1" applyBorder="1"/>
    <xf numFmtId="4" fontId="13" fillId="0" borderId="2" xfId="0" applyNumberFormat="1" applyFont="1" applyFill="1" applyBorder="1"/>
    <xf numFmtId="0" fontId="11" fillId="3" borderId="2" xfId="0" applyNumberFormat="1" applyFont="1" applyFill="1" applyBorder="1"/>
    <xf numFmtId="4" fontId="5" fillId="5" borderId="2" xfId="0" applyNumberFormat="1" applyFont="1" applyFill="1" applyBorder="1"/>
    <xf numFmtId="0" fontId="5" fillId="0" borderId="2" xfId="0" applyFont="1" applyFill="1" applyBorder="1"/>
    <xf numFmtId="4" fontId="7" fillId="0" borderId="2" xfId="0" applyNumberFormat="1" applyFont="1" applyFill="1" applyBorder="1"/>
    <xf numFmtId="0" fontId="5" fillId="0" borderId="2" xfId="0" applyNumberFormat="1" applyFont="1" applyFill="1" applyBorder="1"/>
    <xf numFmtId="4" fontId="0" fillId="0" borderId="2" xfId="0" applyNumberFormat="1" applyBorder="1" applyAlignment="1">
      <alignment wrapText="1"/>
    </xf>
    <xf numFmtId="0" fontId="0" fillId="0" borderId="2" xfId="0" applyFont="1" applyFill="1" applyBorder="1"/>
    <xf numFmtId="4" fontId="0" fillId="0" borderId="2" xfId="0" applyNumberFormat="1" applyFont="1" applyFill="1" applyBorder="1" applyAlignment="1">
      <alignment wrapText="1"/>
    </xf>
    <xf numFmtId="0" fontId="0" fillId="0" borderId="0" xfId="0" applyFont="1" applyFill="1"/>
    <xf numFmtId="0" fontId="0" fillId="5" borderId="2" xfId="0" applyFill="1" applyBorder="1"/>
    <xf numFmtId="4" fontId="0" fillId="5" borderId="2" xfId="0" applyNumberFormat="1" applyFill="1" applyBorder="1" applyAlignment="1">
      <alignment horizontal="center"/>
    </xf>
    <xf numFmtId="0" fontId="7" fillId="5" borderId="2" xfId="0" applyNumberFormat="1" applyFont="1" applyFill="1" applyBorder="1"/>
    <xf numFmtId="0" fontId="0" fillId="6" borderId="2" xfId="0" applyFill="1" applyBorder="1"/>
    <xf numFmtId="4" fontId="3" fillId="6" borderId="2" xfId="0" applyNumberFormat="1" applyFont="1" applyFill="1" applyBorder="1"/>
    <xf numFmtId="0" fontId="0" fillId="6" borderId="2" xfId="0" applyNumberFormat="1" applyFill="1" applyBorder="1"/>
    <xf numFmtId="0" fontId="6" fillId="5" borderId="2" xfId="0" applyFont="1" applyFill="1" applyBorder="1"/>
    <xf numFmtId="4" fontId="4" fillId="5" borderId="2" xfId="0" applyNumberFormat="1" applyFont="1" applyFill="1" applyBorder="1" applyAlignment="1">
      <alignment wrapText="1"/>
    </xf>
    <xf numFmtId="0" fontId="3" fillId="6" borderId="2" xfId="0" applyFont="1" applyFill="1" applyBorder="1"/>
    <xf numFmtId="0" fontId="3" fillId="6" borderId="2" xfId="0" applyNumberFormat="1" applyFont="1" applyFill="1" applyBorder="1"/>
    <xf numFmtId="0" fontId="0" fillId="3" borderId="2" xfId="0" applyFill="1" applyBorder="1"/>
    <xf numFmtId="4" fontId="3" fillId="3" borderId="2" xfId="0" applyNumberFormat="1" applyFont="1" applyFill="1" applyBorder="1"/>
    <xf numFmtId="4" fontId="3" fillId="0" borderId="2" xfId="0" applyNumberFormat="1" applyFont="1" applyBorder="1"/>
    <xf numFmtId="4" fontId="15" fillId="7" borderId="2" xfId="0" applyNumberFormat="1" applyFont="1" applyFill="1" applyBorder="1"/>
    <xf numFmtId="0" fontId="16" fillId="7" borderId="2" xfId="0" applyNumberFormat="1" applyFont="1" applyFill="1" applyBorder="1"/>
    <xf numFmtId="0" fontId="17" fillId="0" borderId="2" xfId="0" applyNumberFormat="1" applyFont="1" applyFill="1" applyBorder="1"/>
    <xf numFmtId="4" fontId="3" fillId="0" borderId="2" xfId="0" applyNumberFormat="1" applyFont="1" applyFill="1" applyBorder="1" applyAlignment="1">
      <alignment wrapText="1"/>
    </xf>
    <xf numFmtId="0" fontId="0" fillId="0" borderId="2" xfId="0" applyNumberFormat="1" applyFill="1" applyBorder="1" applyAlignment="1">
      <alignment wrapText="1"/>
    </xf>
    <xf numFmtId="0" fontId="0" fillId="0" borderId="2" xfId="0" applyNumberFormat="1" applyBorder="1"/>
    <xf numFmtId="0" fontId="0" fillId="0" borderId="0" xfId="0" applyBorder="1"/>
    <xf numFmtId="4" fontId="3" fillId="0" borderId="0" xfId="0" applyNumberFormat="1" applyFont="1" applyFill="1" applyBorder="1"/>
    <xf numFmtId="0" fontId="0" fillId="0" borderId="0" xfId="0" applyNumberFormat="1" applyBorder="1"/>
    <xf numFmtId="0" fontId="0" fillId="0" borderId="0" xfId="0" applyNumberFormat="1" applyFill="1"/>
    <xf numFmtId="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center"/>
    </xf>
    <xf numFmtId="0" fontId="0" fillId="7" borderId="0" xfId="0" applyFill="1"/>
    <xf numFmtId="4" fontId="18" fillId="7" borderId="2" xfId="0" applyNumberFormat="1" applyFont="1" applyFill="1" applyBorder="1"/>
    <xf numFmtId="4" fontId="0" fillId="7" borderId="2" xfId="0" applyNumberFormat="1" applyFill="1" applyBorder="1"/>
    <xf numFmtId="4" fontId="18" fillId="7" borderId="2" xfId="0" applyNumberFormat="1" applyFont="1" applyFill="1" applyBorder="1" applyAlignment="1">
      <alignment wrapText="1"/>
    </xf>
    <xf numFmtId="4" fontId="9" fillId="0" borderId="2" xfId="0" applyNumberFormat="1" applyFont="1" applyFill="1" applyBorder="1"/>
    <xf numFmtId="4" fontId="0" fillId="0" borderId="2" xfId="0" applyNumberFormat="1" applyFont="1" applyFill="1" applyBorder="1"/>
    <xf numFmtId="4" fontId="3" fillId="0" borderId="2" xfId="0" applyNumberFormat="1" applyFont="1" applyFill="1" applyBorder="1" applyAlignment="1">
      <alignment vertical="top" wrapText="1"/>
    </xf>
    <xf numFmtId="9" fontId="0" fillId="0" borderId="2" xfId="0" applyNumberFormat="1" applyFont="1" applyFill="1" applyBorder="1"/>
    <xf numFmtId="9" fontId="0" fillId="0" borderId="0" xfId="0" applyNumberFormat="1"/>
    <xf numFmtId="4" fontId="14" fillId="0" borderId="2" xfId="0" applyNumberFormat="1" applyFont="1" applyFill="1" applyBorder="1"/>
    <xf numFmtId="0" fontId="0" fillId="0" borderId="6" xfId="0" applyBorder="1"/>
    <xf numFmtId="4" fontId="0" fillId="0" borderId="0" xfId="0" applyNumberFormat="1"/>
    <xf numFmtId="4" fontId="0" fillId="5" borderId="2" xfId="0" applyNumberFormat="1" applyFill="1" applyBorder="1"/>
    <xf numFmtId="0" fontId="1" fillId="5" borderId="2" xfId="0" applyNumberFormat="1" applyFont="1" applyFill="1" applyBorder="1"/>
    <xf numFmtId="0" fontId="5" fillId="0" borderId="2" xfId="0" applyFont="1" applyBorder="1"/>
    <xf numFmtId="4" fontId="5" fillId="0" borderId="2" xfId="0" applyNumberFormat="1" applyFont="1" applyBorder="1"/>
    <xf numFmtId="0" fontId="5" fillId="0" borderId="2" xfId="0" applyNumberFormat="1" applyFont="1" applyBorder="1"/>
    <xf numFmtId="0" fontId="1" fillId="4" borderId="2" xfId="0" applyNumberFormat="1" applyFont="1" applyFill="1" applyBorder="1"/>
    <xf numFmtId="4" fontId="2" fillId="0" borderId="2" xfId="0" applyNumberFormat="1" applyFont="1" applyBorder="1"/>
    <xf numFmtId="0" fontId="3" fillId="2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4" fontId="3" fillId="0" borderId="2" xfId="0" applyNumberFormat="1" applyFont="1" applyBorder="1" applyAlignment="1"/>
    <xf numFmtId="0" fontId="20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8"/>
  <sheetViews>
    <sheetView tabSelected="1" workbookViewId="0">
      <selection activeCell="C145" sqref="C145"/>
    </sheetView>
  </sheetViews>
  <sheetFormatPr defaultRowHeight="14.4" x14ac:dyDescent="0.3"/>
  <cols>
    <col min="2" max="2" width="45.44140625" customWidth="1"/>
    <col min="3" max="3" width="16.44140625" customWidth="1"/>
  </cols>
  <sheetData>
    <row r="1" spans="1:3" x14ac:dyDescent="0.3">
      <c r="A1" s="1"/>
      <c r="B1" s="2" t="s">
        <v>145</v>
      </c>
      <c r="C1" s="3"/>
    </row>
    <row r="2" spans="1:3" x14ac:dyDescent="0.3">
      <c r="A2" s="4" t="s">
        <v>0</v>
      </c>
      <c r="B2" s="4" t="s">
        <v>1</v>
      </c>
      <c r="C2" s="102" t="s">
        <v>146</v>
      </c>
    </row>
    <row r="3" spans="1:3" x14ac:dyDescent="0.3">
      <c r="A3" s="5" t="s">
        <v>2</v>
      </c>
      <c r="B3" s="6" t="s">
        <v>3</v>
      </c>
      <c r="C3" s="7">
        <f t="shared" ref="C3" si="0">C4+C5</f>
        <v>15641.773000000001</v>
      </c>
    </row>
    <row r="4" spans="1:3" x14ac:dyDescent="0.3">
      <c r="A4" s="8"/>
      <c r="B4" s="9" t="s">
        <v>4</v>
      </c>
      <c r="C4" s="10">
        <v>13534.021000000001</v>
      </c>
    </row>
    <row r="5" spans="1:3" x14ac:dyDescent="0.3">
      <c r="A5" s="11"/>
      <c r="B5" s="12" t="s">
        <v>5</v>
      </c>
      <c r="C5" s="13">
        <v>2107.752</v>
      </c>
    </row>
    <row r="6" spans="1:3" x14ac:dyDescent="0.3">
      <c r="A6" s="5" t="s">
        <v>6</v>
      </c>
      <c r="B6" s="6" t="s">
        <v>7</v>
      </c>
      <c r="C6" s="14">
        <f t="shared" ref="C6" si="1">C7+C8</f>
        <v>0</v>
      </c>
    </row>
    <row r="7" spans="1:3" ht="19.5" customHeight="1" x14ac:dyDescent="0.3">
      <c r="A7" s="15" t="s">
        <v>8</v>
      </c>
      <c r="B7" s="16" t="s">
        <v>9</v>
      </c>
      <c r="C7" s="17"/>
    </row>
    <row r="8" spans="1:3" x14ac:dyDescent="0.3">
      <c r="A8" s="18"/>
      <c r="B8" s="19"/>
      <c r="C8" s="20"/>
    </row>
    <row r="9" spans="1:3" x14ac:dyDescent="0.3">
      <c r="A9" s="5" t="s">
        <v>10</v>
      </c>
      <c r="B9" s="6" t="s">
        <v>11</v>
      </c>
      <c r="C9" s="14">
        <f t="shared" ref="C9" si="2">C10+C11</f>
        <v>4723.8149999999996</v>
      </c>
    </row>
    <row r="10" spans="1:3" x14ac:dyDescent="0.3">
      <c r="A10" s="8"/>
      <c r="B10" s="9" t="s">
        <v>4</v>
      </c>
      <c r="C10" s="21">
        <v>4087.2739999999999</v>
      </c>
    </row>
    <row r="11" spans="1:3" x14ac:dyDescent="0.3">
      <c r="A11" s="11"/>
      <c r="B11" s="12" t="s">
        <v>12</v>
      </c>
      <c r="C11" s="22">
        <v>636.54100000000005</v>
      </c>
    </row>
    <row r="12" spans="1:3" x14ac:dyDescent="0.3">
      <c r="A12" s="5" t="s">
        <v>13</v>
      </c>
      <c r="B12" s="6" t="s">
        <v>14</v>
      </c>
      <c r="C12" s="7">
        <f t="shared" ref="C12" si="3">C13+C14</f>
        <v>33.700000000000003</v>
      </c>
    </row>
    <row r="13" spans="1:3" x14ac:dyDescent="0.3">
      <c r="A13" s="18"/>
      <c r="B13" s="19" t="s">
        <v>15</v>
      </c>
      <c r="C13" s="23">
        <v>6.7</v>
      </c>
    </row>
    <row r="14" spans="1:3" x14ac:dyDescent="0.3">
      <c r="A14" s="15" t="s">
        <v>16</v>
      </c>
      <c r="B14" s="25" t="s">
        <v>17</v>
      </c>
      <c r="C14" s="26">
        <f t="shared" ref="C14" si="4">0.09*C100</f>
        <v>27</v>
      </c>
    </row>
    <row r="15" spans="1:3" x14ac:dyDescent="0.3">
      <c r="A15" s="27" t="s">
        <v>18</v>
      </c>
      <c r="B15" s="28" t="s">
        <v>19</v>
      </c>
      <c r="C15" s="29"/>
    </row>
    <row r="16" spans="1:3" x14ac:dyDescent="0.3">
      <c r="A16" s="5" t="s">
        <v>20</v>
      </c>
      <c r="B16" s="30" t="s">
        <v>21</v>
      </c>
      <c r="C16" s="7">
        <f t="shared" ref="C16" si="5">C17+C18+C19+C20+C21</f>
        <v>1460</v>
      </c>
    </row>
    <row r="17" spans="1:3" s="36" customFormat="1" x14ac:dyDescent="0.3">
      <c r="A17" s="31"/>
      <c r="B17" s="32" t="s">
        <v>22</v>
      </c>
      <c r="C17" s="33"/>
    </row>
    <row r="18" spans="1:3" x14ac:dyDescent="0.3">
      <c r="A18" s="18"/>
      <c r="B18" s="19" t="s">
        <v>23</v>
      </c>
      <c r="C18" s="23">
        <v>430</v>
      </c>
    </row>
    <row r="19" spans="1:3" s="36" customFormat="1" x14ac:dyDescent="0.3">
      <c r="A19" s="31"/>
      <c r="B19" s="32" t="s">
        <v>24</v>
      </c>
      <c r="C19" s="23">
        <v>550</v>
      </c>
    </row>
    <row r="20" spans="1:3" s="36" customFormat="1" x14ac:dyDescent="0.3">
      <c r="A20" s="31"/>
      <c r="B20" s="32" t="s">
        <v>25</v>
      </c>
      <c r="C20" s="23">
        <v>450</v>
      </c>
    </row>
    <row r="21" spans="1:3" x14ac:dyDescent="0.3">
      <c r="A21" s="18"/>
      <c r="B21" s="19" t="s">
        <v>26</v>
      </c>
      <c r="C21" s="23">
        <v>30</v>
      </c>
    </row>
    <row r="22" spans="1:3" x14ac:dyDescent="0.3">
      <c r="A22" s="37" t="s">
        <v>27</v>
      </c>
      <c r="B22" s="38" t="s">
        <v>28</v>
      </c>
      <c r="C22" s="39"/>
    </row>
    <row r="23" spans="1:3" x14ac:dyDescent="0.3">
      <c r="A23" s="5" t="s">
        <v>29</v>
      </c>
      <c r="B23" s="6" t="s">
        <v>30</v>
      </c>
      <c r="C23" s="14">
        <f t="shared" ref="C23" si="6">SUM(C24:C43)</f>
        <v>352.4</v>
      </c>
    </row>
    <row r="24" spans="1:3" s="36" customFormat="1" x14ac:dyDescent="0.3">
      <c r="A24" s="11"/>
      <c r="B24" s="12" t="s">
        <v>31</v>
      </c>
      <c r="C24" s="22"/>
    </row>
    <row r="25" spans="1:3" s="36" customFormat="1" x14ac:dyDescent="0.3">
      <c r="A25" s="11"/>
      <c r="B25" s="12" t="s">
        <v>32</v>
      </c>
      <c r="C25" s="22"/>
    </row>
    <row r="26" spans="1:3" x14ac:dyDescent="0.3">
      <c r="A26" s="18"/>
      <c r="B26" s="19" t="s">
        <v>33</v>
      </c>
      <c r="C26" s="23">
        <v>36</v>
      </c>
    </row>
    <row r="27" spans="1:3" x14ac:dyDescent="0.3">
      <c r="A27" s="18"/>
      <c r="B27" s="19" t="s">
        <v>34</v>
      </c>
      <c r="C27" s="40"/>
    </row>
    <row r="28" spans="1:3" x14ac:dyDescent="0.3">
      <c r="A28" s="41"/>
      <c r="B28" s="42" t="s">
        <v>35</v>
      </c>
      <c r="C28" s="23"/>
    </row>
    <row r="29" spans="1:3" x14ac:dyDescent="0.3">
      <c r="A29" s="41"/>
      <c r="B29" s="42" t="s">
        <v>36</v>
      </c>
      <c r="C29" s="23">
        <v>0</v>
      </c>
    </row>
    <row r="30" spans="1:3" x14ac:dyDescent="0.3">
      <c r="A30" s="41"/>
      <c r="B30" s="42" t="s">
        <v>37</v>
      </c>
      <c r="C30" s="23"/>
    </row>
    <row r="31" spans="1:3" x14ac:dyDescent="0.3">
      <c r="A31" s="41"/>
      <c r="B31" s="42" t="s">
        <v>38</v>
      </c>
      <c r="C31" s="23">
        <v>10</v>
      </c>
    </row>
    <row r="32" spans="1:3" x14ac:dyDescent="0.3">
      <c r="A32" s="41"/>
      <c r="B32" s="42" t="s">
        <v>39</v>
      </c>
      <c r="C32" s="23">
        <v>10</v>
      </c>
    </row>
    <row r="33" spans="1:3" x14ac:dyDescent="0.3">
      <c r="A33" s="41"/>
      <c r="B33" s="42" t="s">
        <v>40</v>
      </c>
      <c r="C33" s="23"/>
    </row>
    <row r="34" spans="1:3" x14ac:dyDescent="0.3">
      <c r="A34" s="41"/>
      <c r="B34" s="43" t="s">
        <v>41</v>
      </c>
      <c r="C34" s="34">
        <v>68.400000000000006</v>
      </c>
    </row>
    <row r="35" spans="1:3" x14ac:dyDescent="0.3">
      <c r="A35" s="41"/>
      <c r="B35" s="43" t="s">
        <v>42</v>
      </c>
      <c r="C35" s="34">
        <v>180</v>
      </c>
    </row>
    <row r="36" spans="1:3" x14ac:dyDescent="0.3">
      <c r="A36" s="41"/>
      <c r="B36" s="43" t="s">
        <v>43</v>
      </c>
      <c r="C36" s="34"/>
    </row>
    <row r="37" spans="1:3" x14ac:dyDescent="0.3">
      <c r="A37" s="41"/>
      <c r="B37" s="43" t="s">
        <v>44</v>
      </c>
      <c r="C37" s="34"/>
    </row>
    <row r="38" spans="1:3" x14ac:dyDescent="0.3">
      <c r="A38" s="41"/>
      <c r="B38" s="43" t="s">
        <v>45</v>
      </c>
      <c r="C38" s="34">
        <v>36</v>
      </c>
    </row>
    <row r="39" spans="1:3" x14ac:dyDescent="0.3">
      <c r="A39" s="44"/>
      <c r="B39" s="45" t="s">
        <v>46</v>
      </c>
      <c r="C39" s="23">
        <v>12</v>
      </c>
    </row>
    <row r="40" spans="1:3" x14ac:dyDescent="0.3">
      <c r="A40" s="44"/>
      <c r="B40" s="45" t="s">
        <v>47</v>
      </c>
      <c r="C40" s="23"/>
    </row>
    <row r="41" spans="1:3" x14ac:dyDescent="0.3">
      <c r="A41" s="44"/>
      <c r="B41" s="45" t="s">
        <v>48</v>
      </c>
      <c r="C41" s="23"/>
    </row>
    <row r="42" spans="1:3" x14ac:dyDescent="0.3">
      <c r="A42" s="31"/>
      <c r="B42" s="46" t="s">
        <v>49</v>
      </c>
      <c r="C42" s="22"/>
    </row>
    <row r="43" spans="1:3" x14ac:dyDescent="0.3">
      <c r="A43" s="31"/>
      <c r="B43" s="46" t="s">
        <v>50</v>
      </c>
      <c r="C43" s="22"/>
    </row>
    <row r="44" spans="1:3" x14ac:dyDescent="0.3">
      <c r="A44" s="5" t="s">
        <v>51</v>
      </c>
      <c r="B44" s="6" t="s">
        <v>52</v>
      </c>
      <c r="C44" s="7">
        <f t="shared" ref="C44" si="7">SUM(C45:C63)</f>
        <v>1567.722</v>
      </c>
    </row>
    <row r="45" spans="1:3" x14ac:dyDescent="0.3">
      <c r="A45" s="8" t="s">
        <v>16</v>
      </c>
      <c r="B45" s="9" t="s">
        <v>53</v>
      </c>
      <c r="C45" s="10">
        <f>0.35*C100</f>
        <v>105</v>
      </c>
    </row>
    <row r="46" spans="1:3" x14ac:dyDescent="0.3">
      <c r="A46" s="15"/>
      <c r="B46" s="48" t="s">
        <v>54</v>
      </c>
      <c r="C46" s="26">
        <v>571.62199999999996</v>
      </c>
    </row>
    <row r="47" spans="1:3" x14ac:dyDescent="0.3">
      <c r="A47" s="49"/>
      <c r="B47" s="50" t="s">
        <v>55</v>
      </c>
      <c r="C47" s="51"/>
    </row>
    <row r="48" spans="1:3" x14ac:dyDescent="0.3">
      <c r="A48" s="18"/>
      <c r="B48" s="19" t="s">
        <v>56</v>
      </c>
      <c r="C48" s="23">
        <v>35.200000000000003</v>
      </c>
    </row>
    <row r="49" spans="1:3" x14ac:dyDescent="0.3">
      <c r="A49" s="18"/>
      <c r="B49" s="19" t="s">
        <v>57</v>
      </c>
      <c r="C49" s="23">
        <v>42</v>
      </c>
    </row>
    <row r="50" spans="1:3" x14ac:dyDescent="0.3">
      <c r="A50" s="18"/>
      <c r="B50" s="19" t="s">
        <v>58</v>
      </c>
      <c r="C50" s="23"/>
    </row>
    <row r="51" spans="1:3" s="36" customFormat="1" x14ac:dyDescent="0.3">
      <c r="A51" s="31"/>
      <c r="B51" s="32" t="s">
        <v>59</v>
      </c>
      <c r="C51" s="23">
        <v>68.400000000000006</v>
      </c>
    </row>
    <row r="52" spans="1:3" x14ac:dyDescent="0.3">
      <c r="A52" s="18"/>
      <c r="B52" s="19" t="s">
        <v>60</v>
      </c>
      <c r="C52" s="23"/>
    </row>
    <row r="53" spans="1:3" x14ac:dyDescent="0.3">
      <c r="A53" s="18"/>
      <c r="B53" s="52" t="s">
        <v>61</v>
      </c>
      <c r="C53" s="24">
        <v>7.5</v>
      </c>
    </row>
    <row r="54" spans="1:3" x14ac:dyDescent="0.3">
      <c r="A54" s="18"/>
      <c r="B54" s="52" t="s">
        <v>62</v>
      </c>
      <c r="C54" s="40"/>
    </row>
    <row r="55" spans="1:3" s="55" customFormat="1" x14ac:dyDescent="0.3">
      <c r="A55" s="53"/>
      <c r="B55" s="54" t="s">
        <v>63</v>
      </c>
      <c r="C55" s="35">
        <v>30</v>
      </c>
    </row>
    <row r="56" spans="1:3" x14ac:dyDescent="0.3">
      <c r="A56" s="18"/>
      <c r="B56" s="19" t="s">
        <v>64</v>
      </c>
      <c r="C56" s="23"/>
    </row>
    <row r="57" spans="1:3" x14ac:dyDescent="0.3">
      <c r="A57" s="18"/>
      <c r="B57" s="19" t="s">
        <v>65</v>
      </c>
      <c r="C57" s="23"/>
    </row>
    <row r="58" spans="1:3" x14ac:dyDescent="0.3">
      <c r="A58" s="56"/>
      <c r="B58" s="57" t="s">
        <v>66</v>
      </c>
      <c r="C58" s="58">
        <v>708</v>
      </c>
    </row>
    <row r="59" spans="1:3" x14ac:dyDescent="0.3">
      <c r="A59" s="18"/>
      <c r="B59" s="19" t="s">
        <v>67</v>
      </c>
      <c r="C59" s="23"/>
    </row>
    <row r="60" spans="1:3" x14ac:dyDescent="0.3">
      <c r="A60" s="18"/>
      <c r="B60" s="19" t="s">
        <v>68</v>
      </c>
      <c r="C60" s="23"/>
    </row>
    <row r="61" spans="1:3" x14ac:dyDescent="0.3">
      <c r="A61" s="18"/>
      <c r="B61" s="19" t="s">
        <v>69</v>
      </c>
      <c r="C61" s="23"/>
    </row>
    <row r="62" spans="1:3" x14ac:dyDescent="0.3">
      <c r="A62" s="31"/>
      <c r="B62" s="46" t="s">
        <v>70</v>
      </c>
      <c r="C62" s="40"/>
    </row>
    <row r="63" spans="1:3" x14ac:dyDescent="0.3">
      <c r="A63" s="31"/>
      <c r="B63" s="46" t="s">
        <v>71</v>
      </c>
      <c r="C63" s="40"/>
    </row>
    <row r="64" spans="1:3" x14ac:dyDescent="0.3">
      <c r="A64" s="5" t="s">
        <v>72</v>
      </c>
      <c r="B64" s="6" t="s">
        <v>73</v>
      </c>
      <c r="C64" s="7">
        <f t="shared" ref="C64" si="8">C65+C66+C67+C68+C69+C70</f>
        <v>161</v>
      </c>
    </row>
    <row r="65" spans="1:3" s="36" customFormat="1" x14ac:dyDescent="0.3">
      <c r="A65" s="31"/>
      <c r="B65" s="32" t="s">
        <v>74</v>
      </c>
      <c r="C65" s="33">
        <v>161</v>
      </c>
    </row>
    <row r="66" spans="1:3" x14ac:dyDescent="0.3">
      <c r="A66" s="18"/>
      <c r="B66" s="19" t="s">
        <v>75</v>
      </c>
      <c r="C66" s="33"/>
    </row>
    <row r="67" spans="1:3" x14ac:dyDescent="0.3">
      <c r="A67" s="18"/>
      <c r="B67" s="19" t="s">
        <v>76</v>
      </c>
      <c r="C67" s="33"/>
    </row>
    <row r="68" spans="1:3" x14ac:dyDescent="0.3">
      <c r="A68" s="18">
        <v>852</v>
      </c>
      <c r="B68" s="19" t="s">
        <v>77</v>
      </c>
      <c r="C68" s="33"/>
    </row>
    <row r="69" spans="1:3" x14ac:dyDescent="0.3">
      <c r="A69" s="18"/>
      <c r="B69" s="19" t="s">
        <v>78</v>
      </c>
      <c r="C69" s="22"/>
    </row>
    <row r="70" spans="1:3" x14ac:dyDescent="0.3">
      <c r="A70" s="18"/>
      <c r="B70" s="19" t="s">
        <v>71</v>
      </c>
      <c r="C70" s="22"/>
    </row>
    <row r="71" spans="1:3" x14ac:dyDescent="0.3">
      <c r="A71" s="5" t="s">
        <v>79</v>
      </c>
      <c r="B71" s="6" t="s">
        <v>80</v>
      </c>
      <c r="C71" s="14">
        <f t="shared" ref="C71" si="9">SUM(C72:C77)</f>
        <v>18</v>
      </c>
    </row>
    <row r="72" spans="1:3" x14ac:dyDescent="0.3">
      <c r="A72" s="11"/>
      <c r="B72" s="32" t="s">
        <v>81</v>
      </c>
      <c r="C72" s="23"/>
    </row>
    <row r="73" spans="1:3" x14ac:dyDescent="0.3">
      <c r="A73" s="11"/>
      <c r="B73" s="32" t="s">
        <v>82</v>
      </c>
      <c r="C73" s="23"/>
    </row>
    <row r="74" spans="1:3" x14ac:dyDescent="0.3">
      <c r="A74" s="11"/>
      <c r="B74" s="32" t="s">
        <v>83</v>
      </c>
      <c r="C74" s="23"/>
    </row>
    <row r="75" spans="1:3" x14ac:dyDescent="0.3">
      <c r="A75" s="11"/>
      <c r="B75" s="32" t="s">
        <v>84</v>
      </c>
      <c r="C75" s="22"/>
    </row>
    <row r="76" spans="1:3" x14ac:dyDescent="0.3">
      <c r="A76" s="11"/>
      <c r="B76" s="32" t="s">
        <v>85</v>
      </c>
      <c r="C76" s="22"/>
    </row>
    <row r="77" spans="1:3" x14ac:dyDescent="0.3">
      <c r="A77" s="8"/>
      <c r="B77" s="9" t="s">
        <v>86</v>
      </c>
      <c r="C77" s="10">
        <f t="shared" ref="C77" si="10">0.06*C100</f>
        <v>18</v>
      </c>
    </row>
    <row r="78" spans="1:3" x14ac:dyDescent="0.3">
      <c r="A78" s="5" t="s">
        <v>87</v>
      </c>
      <c r="B78" s="6" t="s">
        <v>88</v>
      </c>
      <c r="C78" s="7">
        <f>C79+C84+C85+C86+C87+C88+C89+C90+C91+C92+C93+C94+C95</f>
        <v>9541.0289999999986</v>
      </c>
    </row>
    <row r="79" spans="1:3" s="36" customFormat="1" x14ac:dyDescent="0.3">
      <c r="A79" s="31"/>
      <c r="B79" s="12" t="s">
        <v>89</v>
      </c>
      <c r="C79" s="23">
        <f t="shared" ref="C79" si="11">C83+C80</f>
        <v>8676.9224999999988</v>
      </c>
    </row>
    <row r="80" spans="1:3" s="36" customFormat="1" x14ac:dyDescent="0.3">
      <c r="A80" s="31"/>
      <c r="B80" s="12" t="s">
        <v>90</v>
      </c>
      <c r="C80" s="23">
        <f>C81+C82</f>
        <v>5183.1899999999987</v>
      </c>
    </row>
    <row r="81" spans="1:3" s="36" customFormat="1" x14ac:dyDescent="0.3">
      <c r="A81" s="31"/>
      <c r="B81" s="12" t="s">
        <v>91</v>
      </c>
      <c r="C81" s="33">
        <f t="shared" ref="C81" si="12">C104*0.06</f>
        <v>2329.1549999999997</v>
      </c>
    </row>
    <row r="82" spans="1:3" s="36" customFormat="1" x14ac:dyDescent="0.3">
      <c r="A82" s="31"/>
      <c r="B82" s="12" t="s">
        <v>92</v>
      </c>
      <c r="C82" s="33">
        <f t="shared" ref="C82" si="13">C105*0.15</f>
        <v>2854.0349999999994</v>
      </c>
    </row>
    <row r="83" spans="1:3" x14ac:dyDescent="0.3">
      <c r="A83" s="59" t="s">
        <v>93</v>
      </c>
      <c r="B83" s="60" t="s">
        <v>94</v>
      </c>
      <c r="C83" s="61">
        <f t="shared" ref="C83" si="14">C104*0.09</f>
        <v>3493.7325000000001</v>
      </c>
    </row>
    <row r="84" spans="1:3" ht="27" x14ac:dyDescent="0.3">
      <c r="A84" s="62" t="s">
        <v>16</v>
      </c>
      <c r="B84" s="63" t="s">
        <v>95</v>
      </c>
      <c r="C84" s="26"/>
    </row>
    <row r="85" spans="1:3" x14ac:dyDescent="0.3">
      <c r="A85" s="64"/>
      <c r="B85" s="60" t="s">
        <v>96</v>
      </c>
      <c r="C85" s="65">
        <f t="shared" ref="C85" si="15">C112-C83</f>
        <v>852.10649999999987</v>
      </c>
    </row>
    <row r="86" spans="1:3" x14ac:dyDescent="0.3">
      <c r="A86" s="66"/>
      <c r="B86" s="67" t="s">
        <v>97</v>
      </c>
      <c r="C86" s="24"/>
    </row>
    <row r="87" spans="1:3" x14ac:dyDescent="0.3">
      <c r="A87" s="66"/>
      <c r="B87" s="67" t="s">
        <v>98</v>
      </c>
      <c r="C87" s="47"/>
    </row>
    <row r="88" spans="1:3" x14ac:dyDescent="0.3">
      <c r="A88" s="66"/>
      <c r="B88" s="67" t="s">
        <v>99</v>
      </c>
      <c r="C88" s="24">
        <f t="shared" ref="C88" si="16">1.5*C103</f>
        <v>12</v>
      </c>
    </row>
    <row r="89" spans="1:3" x14ac:dyDescent="0.3">
      <c r="A89" s="66"/>
      <c r="B89" s="67" t="s">
        <v>100</v>
      </c>
      <c r="C89" s="24"/>
    </row>
    <row r="90" spans="1:3" x14ac:dyDescent="0.3">
      <c r="A90" s="66"/>
      <c r="B90" s="67" t="s">
        <v>101</v>
      </c>
      <c r="C90" s="24"/>
    </row>
    <row r="91" spans="1:3" x14ac:dyDescent="0.3">
      <c r="A91" s="66"/>
      <c r="B91" s="67" t="s">
        <v>102</v>
      </c>
      <c r="C91" s="23"/>
    </row>
    <row r="92" spans="1:3" x14ac:dyDescent="0.3">
      <c r="A92" s="66"/>
      <c r="B92" s="67" t="s">
        <v>103</v>
      </c>
      <c r="C92" s="24"/>
    </row>
    <row r="93" spans="1:3" x14ac:dyDescent="0.3">
      <c r="A93" s="66"/>
      <c r="B93" s="67" t="s">
        <v>104</v>
      </c>
      <c r="C93" s="47"/>
    </row>
    <row r="94" spans="1:3" x14ac:dyDescent="0.3">
      <c r="A94" s="66"/>
      <c r="B94" s="67" t="s">
        <v>105</v>
      </c>
      <c r="C94" s="47"/>
    </row>
    <row r="95" spans="1:3" x14ac:dyDescent="0.3">
      <c r="A95" s="18"/>
      <c r="B95" s="68" t="s">
        <v>71</v>
      </c>
      <c r="C95" s="33"/>
    </row>
    <row r="96" spans="1:3" x14ac:dyDescent="0.3">
      <c r="A96" s="37"/>
      <c r="B96" s="6" t="s">
        <v>106</v>
      </c>
      <c r="C96" s="7">
        <f t="shared" ref="C96" si="17">C3+C6+C9+C12+C15+C16+C23+C44+C64+C71+C78</f>
        <v>33499.438999999998</v>
      </c>
    </row>
    <row r="97" spans="1:3" x14ac:dyDescent="0.3">
      <c r="A97" s="103" t="s">
        <v>107</v>
      </c>
      <c r="B97" s="9" t="s">
        <v>108</v>
      </c>
      <c r="C97" s="21">
        <f t="shared" ref="C97" si="18">C4+C10+C14+C45+C46+C77+C84</f>
        <v>18342.917000000001</v>
      </c>
    </row>
    <row r="98" spans="1:3" x14ac:dyDescent="0.3">
      <c r="A98" s="104"/>
      <c r="B98" s="6" t="s">
        <v>109</v>
      </c>
      <c r="C98" s="14">
        <f t="shared" ref="C98" si="19">C5+C11+C13+C16+C22+C23+C44-C45-C46+C64+C71-C77+C81+C86+C87+C88+C89+C90+C91+C92+C93+C94+C95+C82</f>
        <v>10810.682999999999</v>
      </c>
    </row>
    <row r="99" spans="1:3" x14ac:dyDescent="0.3">
      <c r="A99" s="105"/>
      <c r="B99" s="69" t="s">
        <v>110</v>
      </c>
      <c r="C99" s="70">
        <f t="shared" ref="C99" si="20">C83+C85</f>
        <v>4345.8389999999999</v>
      </c>
    </row>
    <row r="100" spans="1:3" x14ac:dyDescent="0.3">
      <c r="A100" s="18"/>
      <c r="B100" s="12" t="s">
        <v>111</v>
      </c>
      <c r="C100" s="71">
        <f t="shared" ref="C100" si="21">C101+C102</f>
        <v>300</v>
      </c>
    </row>
    <row r="101" spans="1:3" x14ac:dyDescent="0.3">
      <c r="A101" s="18"/>
      <c r="B101" s="12" t="s">
        <v>112</v>
      </c>
      <c r="C101" s="71">
        <v>87</v>
      </c>
    </row>
    <row r="102" spans="1:3" x14ac:dyDescent="0.3">
      <c r="A102" s="18"/>
      <c r="B102" s="12" t="s">
        <v>113</v>
      </c>
      <c r="C102" s="71">
        <v>213</v>
      </c>
    </row>
    <row r="103" spans="1:3" x14ac:dyDescent="0.3">
      <c r="A103" s="18"/>
      <c r="B103" s="12" t="s">
        <v>114</v>
      </c>
      <c r="C103" s="22">
        <v>8</v>
      </c>
    </row>
    <row r="104" spans="1:3" x14ac:dyDescent="0.3">
      <c r="A104" s="18"/>
      <c r="B104" s="72" t="s">
        <v>115</v>
      </c>
      <c r="C104" s="73">
        <f>C102*C127*243</f>
        <v>38819.25</v>
      </c>
    </row>
    <row r="105" spans="1:3" x14ac:dyDescent="0.3">
      <c r="A105" s="18"/>
      <c r="B105" s="72" t="s">
        <v>116</v>
      </c>
      <c r="C105" s="73">
        <f>C101*C128*243</f>
        <v>19026.899999999998</v>
      </c>
    </row>
    <row r="106" spans="1:3" x14ac:dyDescent="0.3">
      <c r="A106" s="18"/>
      <c r="B106" s="12" t="s">
        <v>117</v>
      </c>
      <c r="C106" s="74">
        <f>C100*C127*243</f>
        <v>54675</v>
      </c>
    </row>
    <row r="107" spans="1:3" hidden="1" x14ac:dyDescent="0.3">
      <c r="A107" s="75"/>
      <c r="B107" s="76"/>
      <c r="C107" s="77"/>
    </row>
    <row r="108" spans="1:3" hidden="1" x14ac:dyDescent="0.3">
      <c r="A108" s="36"/>
      <c r="B108" s="76"/>
      <c r="C108" s="78"/>
    </row>
    <row r="109" spans="1:3" hidden="1" x14ac:dyDescent="0.3">
      <c r="B109" s="79"/>
      <c r="C109" s="80"/>
    </row>
    <row r="110" spans="1:3" hidden="1" x14ac:dyDescent="0.3">
      <c r="B110" s="81"/>
      <c r="C110" s="82"/>
    </row>
    <row r="111" spans="1:3" hidden="1" x14ac:dyDescent="0.3">
      <c r="A111" s="4" t="s">
        <v>0</v>
      </c>
      <c r="B111" s="4" t="s">
        <v>1</v>
      </c>
      <c r="C111" s="106" t="s">
        <v>146</v>
      </c>
    </row>
    <row r="112" spans="1:3" hidden="1" x14ac:dyDescent="0.3">
      <c r="A112" s="83"/>
      <c r="B112" s="84" t="s">
        <v>118</v>
      </c>
      <c r="C112" s="85">
        <f t="shared" ref="C112" si="22">C104*2267*12/243/1000</f>
        <v>4345.8389999999999</v>
      </c>
    </row>
    <row r="113" spans="1:3" ht="24.6" hidden="1" x14ac:dyDescent="0.3">
      <c r="A113" s="83"/>
      <c r="B113" s="86" t="s">
        <v>119</v>
      </c>
      <c r="C113" s="85">
        <f t="shared" ref="C113" si="23">C102*500*12*20%/1000</f>
        <v>255.6</v>
      </c>
    </row>
    <row r="114" spans="1:3" hidden="1" x14ac:dyDescent="0.3">
      <c r="A114" s="4" t="s">
        <v>0</v>
      </c>
      <c r="B114" s="68" t="s">
        <v>1</v>
      </c>
      <c r="C114" s="107"/>
    </row>
    <row r="115" spans="1:3" hidden="1" x14ac:dyDescent="0.3">
      <c r="A115" s="18"/>
      <c r="B115" s="72" t="s">
        <v>120</v>
      </c>
      <c r="C115" s="87">
        <f t="shared" ref="C115" si="24">C130/243</f>
        <v>2.25</v>
      </c>
    </row>
    <row r="116" spans="1:3" hidden="1" x14ac:dyDescent="0.3">
      <c r="A116" s="18"/>
      <c r="B116" s="12" t="s">
        <v>121</v>
      </c>
      <c r="C116" s="88">
        <f t="shared" ref="C116" si="25">C100</f>
        <v>300</v>
      </c>
    </row>
    <row r="117" spans="1:3" hidden="1" x14ac:dyDescent="0.3">
      <c r="A117" s="18"/>
      <c r="B117" s="12" t="s">
        <v>122</v>
      </c>
      <c r="C117" s="88">
        <v>27</v>
      </c>
    </row>
    <row r="118" spans="1:3" ht="26.4" hidden="1" x14ac:dyDescent="0.3">
      <c r="A118" s="18"/>
      <c r="B118" s="89" t="s">
        <v>123</v>
      </c>
      <c r="C118" s="88">
        <f t="shared" ref="C118" si="26">C121+C122+C123+C124</f>
        <v>10</v>
      </c>
    </row>
    <row r="119" spans="1:3" ht="26.4" hidden="1" x14ac:dyDescent="0.3">
      <c r="A119" s="18"/>
      <c r="B119" s="89" t="s">
        <v>124</v>
      </c>
      <c r="C119" s="88">
        <f t="shared" ref="C119" si="27">C120+C121+C122+C125</f>
        <v>3</v>
      </c>
    </row>
    <row r="120" spans="1:3" hidden="1" x14ac:dyDescent="0.3">
      <c r="A120" s="18"/>
      <c r="B120" s="12" t="s">
        <v>125</v>
      </c>
      <c r="C120" s="88"/>
    </row>
    <row r="121" spans="1:3" hidden="1" x14ac:dyDescent="0.3">
      <c r="A121" s="18"/>
      <c r="B121" s="12" t="s">
        <v>126</v>
      </c>
      <c r="C121" s="88">
        <v>3</v>
      </c>
    </row>
    <row r="122" spans="1:3" hidden="1" x14ac:dyDescent="0.3">
      <c r="A122" s="31"/>
      <c r="B122" s="12" t="s">
        <v>127</v>
      </c>
      <c r="C122" s="88"/>
    </row>
    <row r="123" spans="1:3" hidden="1" x14ac:dyDescent="0.3">
      <c r="A123" s="18"/>
      <c r="B123" s="12" t="s">
        <v>128</v>
      </c>
      <c r="C123" s="88"/>
    </row>
    <row r="124" spans="1:3" hidden="1" x14ac:dyDescent="0.3">
      <c r="A124" s="18"/>
      <c r="B124" s="12" t="s">
        <v>129</v>
      </c>
      <c r="C124" s="88">
        <v>7</v>
      </c>
    </row>
    <row r="125" spans="1:3" hidden="1" x14ac:dyDescent="0.3">
      <c r="A125" s="18"/>
      <c r="B125" s="12" t="s">
        <v>130</v>
      </c>
      <c r="C125" s="88"/>
    </row>
    <row r="126" spans="1:3" hidden="1" x14ac:dyDescent="0.3">
      <c r="A126" s="18"/>
      <c r="B126" s="12" t="s">
        <v>131</v>
      </c>
      <c r="C126" s="88">
        <f t="shared" ref="C126" si="28">C116*243</f>
        <v>72900</v>
      </c>
    </row>
    <row r="127" spans="1:3" hidden="1" x14ac:dyDescent="0.3">
      <c r="A127" s="18"/>
      <c r="B127" s="72" t="s">
        <v>132</v>
      </c>
      <c r="C127" s="90">
        <v>0.75</v>
      </c>
    </row>
    <row r="128" spans="1:3" ht="27" hidden="1" x14ac:dyDescent="0.3">
      <c r="A128" s="18"/>
      <c r="B128" s="72" t="s">
        <v>133</v>
      </c>
      <c r="C128" s="90">
        <v>0.9</v>
      </c>
    </row>
    <row r="129" spans="1:3" ht="27" hidden="1" x14ac:dyDescent="0.3">
      <c r="A129" s="18"/>
      <c r="B129" s="72" t="s">
        <v>134</v>
      </c>
      <c r="C129" s="91">
        <v>0.2</v>
      </c>
    </row>
    <row r="130" spans="1:3" hidden="1" x14ac:dyDescent="0.3">
      <c r="A130" s="18"/>
      <c r="B130" s="72" t="s">
        <v>135</v>
      </c>
      <c r="C130" s="87">
        <f t="shared" ref="C130" si="29">C116*243*C127/100</f>
        <v>546.75</v>
      </c>
    </row>
    <row r="131" spans="1:3" hidden="1" x14ac:dyDescent="0.3">
      <c r="A131" s="18"/>
      <c r="B131" s="72" t="s">
        <v>136</v>
      </c>
      <c r="C131" s="87">
        <f t="shared" ref="C131" si="30">C118*243*C127/100</f>
        <v>18.225000000000001</v>
      </c>
    </row>
    <row r="132" spans="1:3" hidden="1" x14ac:dyDescent="0.3">
      <c r="A132" s="18"/>
      <c r="B132" s="72" t="s">
        <v>137</v>
      </c>
      <c r="C132" s="87">
        <f t="shared" ref="C132" si="31">C119*243*C127/100</f>
        <v>5.4675000000000002</v>
      </c>
    </row>
    <row r="133" spans="1:3" hidden="1" x14ac:dyDescent="0.3">
      <c r="A133" s="18"/>
      <c r="B133" s="92" t="s">
        <v>138</v>
      </c>
      <c r="C133" s="87"/>
    </row>
    <row r="134" spans="1:3" hidden="1" x14ac:dyDescent="0.3">
      <c r="A134" s="93"/>
      <c r="B134" s="92" t="s">
        <v>139</v>
      </c>
      <c r="C134" s="87">
        <f t="shared" ref="C134" si="32">C130*50+C131*58+C133*14</f>
        <v>28394.55</v>
      </c>
    </row>
    <row r="135" spans="1:3" hidden="1" x14ac:dyDescent="0.3">
      <c r="B135" s="94"/>
      <c r="C135" s="94"/>
    </row>
    <row r="136" spans="1:3" x14ac:dyDescent="0.3">
      <c r="A136" s="4" t="s">
        <v>140</v>
      </c>
      <c r="B136" s="68" t="s">
        <v>1</v>
      </c>
      <c r="C136" s="107"/>
    </row>
    <row r="137" spans="1:3" x14ac:dyDescent="0.3">
      <c r="A137" s="56">
        <v>100</v>
      </c>
      <c r="B137" s="95" t="s">
        <v>141</v>
      </c>
      <c r="C137" s="96">
        <f t="shared" ref="C137" si="33">C138+C139</f>
        <v>20365.588000000003</v>
      </c>
    </row>
    <row r="138" spans="1:3" x14ac:dyDescent="0.3">
      <c r="A138" s="97"/>
      <c r="B138" s="98" t="s">
        <v>16</v>
      </c>
      <c r="C138" s="99">
        <f t="shared" ref="C138" si="34">C4+C7+C10</f>
        <v>17621.295000000002</v>
      </c>
    </row>
    <row r="139" spans="1:3" x14ac:dyDescent="0.3">
      <c r="A139" s="37"/>
      <c r="B139" s="38" t="s">
        <v>142</v>
      </c>
      <c r="C139" s="14">
        <f t="shared" ref="C139" si="35">C5+C11</f>
        <v>2744.2930000000001</v>
      </c>
    </row>
    <row r="140" spans="1:3" x14ac:dyDescent="0.3">
      <c r="A140" s="56">
        <v>200</v>
      </c>
      <c r="B140" s="95" t="s">
        <v>141</v>
      </c>
      <c r="C140" s="96">
        <f t="shared" ref="C140" si="36">C141+C142+C143</f>
        <v>12972.850999999999</v>
      </c>
    </row>
    <row r="141" spans="1:3" x14ac:dyDescent="0.3">
      <c r="A141" s="97"/>
      <c r="B141" s="98" t="s">
        <v>16</v>
      </c>
      <c r="C141" s="99">
        <f t="shared" ref="C141" si="37">C14+C15+C45+C46+C77+C84</f>
        <v>721.62199999999996</v>
      </c>
    </row>
    <row r="142" spans="1:3" x14ac:dyDescent="0.3">
      <c r="A142" s="37"/>
      <c r="B142" s="38" t="s">
        <v>142</v>
      </c>
      <c r="C142" s="14">
        <f t="shared" ref="C142" si="38">C16+C23+C44-C45-C46+C71-C77+C78-C83-C84-C85+C22+C13</f>
        <v>7905.3899999999985</v>
      </c>
    </row>
    <row r="143" spans="1:3" x14ac:dyDescent="0.3">
      <c r="A143" s="18"/>
      <c r="B143" s="101" t="s">
        <v>143</v>
      </c>
      <c r="C143" s="108">
        <f t="shared" ref="C143" si="39">C83+C85</f>
        <v>4345.8389999999999</v>
      </c>
    </row>
    <row r="144" spans="1:3" x14ac:dyDescent="0.3">
      <c r="A144" s="37">
        <v>800</v>
      </c>
      <c r="B144" s="38" t="s">
        <v>142</v>
      </c>
      <c r="C144" s="100">
        <f t="shared" ref="C144" si="40">C64</f>
        <v>161</v>
      </c>
    </row>
    <row r="145" spans="1:3" x14ac:dyDescent="0.3">
      <c r="A145" s="37"/>
      <c r="B145" s="38" t="s">
        <v>144</v>
      </c>
      <c r="C145" s="100">
        <f t="shared" ref="C145" si="41">C137+C140+C144</f>
        <v>33499.438999999998</v>
      </c>
    </row>
    <row r="146" spans="1:3" x14ac:dyDescent="0.3">
      <c r="A146" s="97"/>
      <c r="B146" s="98" t="s">
        <v>16</v>
      </c>
      <c r="C146" s="51">
        <f t="shared" ref="C146" si="42">C138+C141</f>
        <v>18342.917000000001</v>
      </c>
    </row>
    <row r="147" spans="1:3" x14ac:dyDescent="0.3">
      <c r="A147" s="37"/>
      <c r="B147" s="38" t="s">
        <v>142</v>
      </c>
      <c r="C147" s="14">
        <f>C139+C142+C144</f>
        <v>10810.682999999999</v>
      </c>
    </row>
    <row r="148" spans="1:3" x14ac:dyDescent="0.3">
      <c r="A148" s="18"/>
      <c r="B148" s="19" t="s">
        <v>143</v>
      </c>
      <c r="C148" s="74">
        <f t="shared" ref="C148" si="43">C143</f>
        <v>4345.8389999999999</v>
      </c>
    </row>
  </sheetData>
  <mergeCells count="1">
    <mergeCell ref="A97:A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2025-01-10T12:27:18Z</dcterms:modified>
</cp:coreProperties>
</file>